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K:\Programs\LA Region\Peninsula WMG\CIMP Implementation\Data Submittals to RB (CEDEN, etc.)\Submittals\2019.06.15\Submitted to RB\"/>
    </mc:Choice>
  </mc:AlternateContent>
  <xr:revisionPtr revIDLastSave="0" documentId="13_ncr:1_{D105D4C0-E0F6-4B87-A0C0-9BE5D499AAA2}" xr6:coauthVersionLast="43" xr6:coauthVersionMax="43" xr10:uidLastSave="{00000000-0000-0000-0000-000000000000}"/>
  <bookViews>
    <workbookView xWindow="28680" yWindow="-120" windowWidth="29040" windowHeight="16440" xr2:uid="{00000000-000D-0000-FFFF-FFFF00000000}"/>
  </bookViews>
  <sheets>
    <sheet name="PVP_Outfall_ML_Jul2018-Dec201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7" i="2" l="1"/>
  <c r="K27" i="2"/>
  <c r="J32" i="2" l="1"/>
  <c r="J33" i="2"/>
  <c r="J34" i="2"/>
  <c r="J35" i="2"/>
  <c r="J36" i="2"/>
  <c r="J37" i="2"/>
  <c r="J38" i="2"/>
  <c r="J31" i="2"/>
  <c r="N39" i="2" l="1"/>
  <c r="K39" i="2"/>
  <c r="N23" i="2"/>
  <c r="K23" i="2"/>
  <c r="N13" i="2"/>
  <c r="K13" i="2"/>
  <c r="N9" i="2"/>
  <c r="K9" i="2"/>
  <c r="N5" i="2"/>
  <c r="K5" i="2"/>
</calcChain>
</file>

<file path=xl/sharedStrings.xml><?xml version="1.0" encoding="utf-8"?>
<sst xmlns="http://schemas.openxmlformats.org/spreadsheetml/2006/main" count="269" uniqueCount="77">
  <si>
    <t>Location ID</t>
  </si>
  <si>
    <t>Sample ID</t>
  </si>
  <si>
    <t>Sample Date</t>
  </si>
  <si>
    <t>RHE CITY HALL</t>
  </si>
  <si>
    <t>VALMONTE</t>
  </si>
  <si>
    <t>Nitrate + nitrite as nitrogen</t>
  </si>
  <si>
    <t>mg/L</t>
  </si>
  <si>
    <t>Phosphorus</t>
  </si>
  <si>
    <t>LARIAT</t>
  </si>
  <si>
    <t>SOLANO</t>
  </si>
  <si>
    <t>No flow</t>
  </si>
  <si>
    <t>--</t>
  </si>
  <si>
    <t>J = estimated value</t>
  </si>
  <si>
    <t>mg/L = milligrams per liter</t>
  </si>
  <si>
    <t>U = compound analyzed, but not detected above detection limit</t>
  </si>
  <si>
    <t>WLA = waste load allocation</t>
  </si>
  <si>
    <t xml:space="preserve">All non-detect results are reported at the method detection limit. </t>
  </si>
  <si>
    <t>No flow observations are equivalent to a zero result for Total Nitrogen and Total Phosphorus.</t>
  </si>
  <si>
    <t>Total Nitrogen is the sum of nitrate, nitrite, and Kjeldahl nitrogen.</t>
  </si>
  <si>
    <t>USEPA Stage 2A data validation was completed by Anchor QEA.</t>
  </si>
  <si>
    <t>FINAL VALIDATED DATA</t>
  </si>
  <si>
    <t>Analyte</t>
  </si>
  <si>
    <t>Nitrate as nitrogen</t>
  </si>
  <si>
    <t>Nitrite as nitrogen</t>
  </si>
  <si>
    <t>Nitrogen (Kjeldahl)</t>
  </si>
  <si>
    <t>Nitrogen, total (calculated)</t>
  </si>
  <si>
    <t>Unit</t>
  </si>
  <si>
    <t>2014 Interim WLA  (mg/L)</t>
  </si>
  <si>
    <t>Month</t>
  </si>
  <si>
    <t>Flow</t>
  </si>
  <si>
    <t>cubic feet /second</t>
  </si>
  <si>
    <t>N/A = no data available</t>
  </si>
  <si>
    <t>Monthly Average Nitrogen*</t>
  </si>
  <si>
    <t>cfs = cubic feet per second</t>
  </si>
  <si>
    <t>Monthly Average Phosphorus*</t>
  </si>
  <si>
    <t>* Monthly average calculation has been changed to flow-weighted average concentration, per request from RWQCB, starting with the 2017-2018 monitoring year. Non-detect results are reported in the equation as half the method detection limit.</t>
  </si>
  <si>
    <t>Above Machado Lake Nutrient TMDL Interim Effluent Limitation of 2.45 mg/L?</t>
  </si>
  <si>
    <t>Yes</t>
  </si>
  <si>
    <t>Above Machado Lake Nutrient TMDL Interim Effluent Limitation of 1.25 mg/L?</t>
  </si>
  <si>
    <t>July 
2018</t>
  </si>
  <si>
    <t>RHECH-07-06-18</t>
  </si>
  <si>
    <t>Valmonte-07-06-18</t>
  </si>
  <si>
    <t>0.036 J</t>
  </si>
  <si>
    <t>0.826 J</t>
  </si>
  <si>
    <t>RHECH-08-02-18</t>
  </si>
  <si>
    <t>Valmonte-08-02-18</t>
  </si>
  <si>
    <t>0.029 U</t>
  </si>
  <si>
    <t>0.596 J</t>
  </si>
  <si>
    <t>August 2018</t>
  </si>
  <si>
    <t>September 2018</t>
  </si>
  <si>
    <t>RHECH-09-04-18</t>
  </si>
  <si>
    <t>Valmonte-09-04-18</t>
  </si>
  <si>
    <t>Above Machado Lake Nutrient TMDL Final Effluent Limitation of 1.00 mg/L?</t>
  </si>
  <si>
    <t>Above Machado Lake Nutrient TMDL Final Effluent Limitation of 0.1 mg/L?</t>
  </si>
  <si>
    <t>October 2018</t>
  </si>
  <si>
    <t>RHECH-10-02-18</t>
  </si>
  <si>
    <t>Valmonte-10-02-18</t>
  </si>
  <si>
    <t>RHECH-11-01-18</t>
  </si>
  <si>
    <t>Valmonte-11-01-18</t>
  </si>
  <si>
    <t>0.044 J</t>
  </si>
  <si>
    <t>0.824 J</t>
  </si>
  <si>
    <t>0.04 J</t>
  </si>
  <si>
    <t>1.14 J</t>
  </si>
  <si>
    <t>November 2018</t>
  </si>
  <si>
    <t>RHECH-12-12-18</t>
  </si>
  <si>
    <t>Valmonte-12-12-18</t>
  </si>
  <si>
    <t>0.02 U</t>
  </si>
  <si>
    <t>2018 Final WLA  (mg/L)</t>
  </si>
  <si>
    <t>December 2018</t>
  </si>
  <si>
    <t>RHECH-11-22-18</t>
  </si>
  <si>
    <t>Valmonte-11-22-18</t>
  </si>
  <si>
    <t>Lariat-11-22-18</t>
  </si>
  <si>
    <t>Solano-11-22-18</t>
  </si>
  <si>
    <t>RHECH-11-29-18</t>
  </si>
  <si>
    <t>Valmonte-11-29-18</t>
  </si>
  <si>
    <t>Lariat-11-29-18</t>
  </si>
  <si>
    <t>Solano-11-29-18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</si>
</sst>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0"/>
      <name val="Tahoma"/>
    </font>
    <font>
      <sz val="10"/>
      <name val="Tahoma"/>
      <family val="2"/>
    </font>
    <font>
      <sz val="10"/>
      <name val="Arial"/>
      <family val="2"/>
    </font>
    <font>
      <sz val="10"/>
      <name val="Tahoma"/>
      <family val="2"/>
    </font>
    <font>
      <b/>
      <sz val="9"/>
      <name val="Segoe UI"/>
      <family val="2"/>
    </font>
    <font>
      <sz val="9"/>
      <name val="Segoe UI"/>
      <family val="2"/>
    </font>
    <font>
      <b/>
      <sz val="9"/>
      <color rgb="FFFF0000"/>
      <name val="Segoe UI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1" fillId="0" borderId="0" applyNumberFormat="0" applyBorder="0" applyAlignment="0"/>
    <xf numFmtId="0" fontId="1" fillId="0" borderId="0" applyBorder="0"/>
    <xf numFmtId="0" fontId="1" fillId="0" borderId="0" applyBorder="0"/>
    <xf numFmtId="0" fontId="2" fillId="0" borderId="0"/>
    <xf numFmtId="0" fontId="3" fillId="0" borderId="0"/>
    <xf numFmtId="0" fontId="3" fillId="0" borderId="0" applyBorder="0"/>
    <xf numFmtId="0" fontId="3" fillId="0" borderId="0" applyBorder="0"/>
    <xf numFmtId="0" fontId="3" fillId="0" borderId="0"/>
  </cellStyleXfs>
  <cellXfs count="117">
    <xf numFmtId="0" fontId="0" fillId="0" borderId="0" xfId="0"/>
    <xf numFmtId="0" fontId="4" fillId="0" borderId="2" xfId="0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5" fillId="0" borderId="0" xfId="0" applyFont="1" applyBorder="1"/>
    <xf numFmtId="0" fontId="5" fillId="0" borderId="0" xfId="6" applyFont="1" applyBorder="1" applyAlignment="1">
      <alignment vertical="top"/>
    </xf>
    <xf numFmtId="0" fontId="5" fillId="0" borderId="2" xfId="1" applyNumberFormat="1" applyFont="1" applyBorder="1" applyAlignment="1">
      <alignment horizontal="left"/>
    </xf>
    <xf numFmtId="0" fontId="5" fillId="0" borderId="2" xfId="0" quotePrefix="1" applyFont="1" applyBorder="1" applyAlignment="1">
      <alignment horizontal="center"/>
    </xf>
    <xf numFmtId="0" fontId="5" fillId="0" borderId="2" xfId="0" applyFont="1" applyBorder="1" applyAlignment="1">
      <alignment vertical="center" wrapText="1"/>
    </xf>
    <xf numFmtId="0" fontId="5" fillId="0" borderId="3" xfId="1" applyNumberFormat="1" applyFont="1" applyBorder="1" applyAlignment="1">
      <alignment horizontal="left"/>
    </xf>
    <xf numFmtId="14" fontId="5" fillId="0" borderId="3" xfId="1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0" borderId="0" xfId="4" applyFont="1" applyBorder="1" applyAlignment="1"/>
    <xf numFmtId="0" fontId="5" fillId="0" borderId="0" xfId="0" applyFont="1" applyBorder="1" applyAlignment="1"/>
    <xf numFmtId="0" fontId="5" fillId="0" borderId="0" xfId="5" applyFont="1" applyBorder="1" applyAlignment="1"/>
    <xf numFmtId="0" fontId="5" fillId="0" borderId="0" xfId="7" applyFont="1" applyBorder="1" applyAlignment="1">
      <alignment vertical="top"/>
    </xf>
    <xf numFmtId="164" fontId="5" fillId="0" borderId="3" xfId="1" applyNumberFormat="1" applyFont="1" applyBorder="1" applyAlignment="1">
      <alignment horizontal="center"/>
    </xf>
    <xf numFmtId="2" fontId="4" fillId="0" borderId="0" xfId="0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14" fontId="5" fillId="0" borderId="0" xfId="0" applyNumberFormat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4" fillId="0" borderId="0" xfId="0" quotePrefix="1" applyFont="1" applyBorder="1" applyAlignment="1">
      <alignment horizontal="center"/>
    </xf>
    <xf numFmtId="164" fontId="5" fillId="0" borderId="3" xfId="1" applyNumberFormat="1" applyFont="1" applyFill="1" applyBorder="1" applyAlignment="1">
      <alignment horizontal="center"/>
    </xf>
    <xf numFmtId="2" fontId="4" fillId="0" borderId="0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4" fontId="5" fillId="0" borderId="0" xfId="1" applyNumberFormat="1" applyFont="1" applyBorder="1" applyAlignment="1">
      <alignment horizontal="center"/>
    </xf>
    <xf numFmtId="0" fontId="4" fillId="0" borderId="5" xfId="0" quotePrefix="1" applyFont="1" applyBorder="1" applyAlignment="1">
      <alignment horizontal="center"/>
    </xf>
    <xf numFmtId="14" fontId="5" fillId="0" borderId="2" xfId="1" applyNumberFormat="1" applyFont="1" applyBorder="1" applyAlignment="1">
      <alignment horizontal="center"/>
    </xf>
    <xf numFmtId="14" fontId="5" fillId="0" borderId="5" xfId="0" applyNumberFormat="1" applyFont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5" fillId="0" borderId="2" xfId="0" applyFont="1" applyBorder="1"/>
    <xf numFmtId="0" fontId="5" fillId="0" borderId="3" xfId="0" applyFont="1" applyBorder="1"/>
    <xf numFmtId="0" fontId="5" fillId="0" borderId="6" xfId="0" applyFont="1" applyBorder="1"/>
    <xf numFmtId="0" fontId="5" fillId="0" borderId="5" xfId="0" applyFont="1" applyBorder="1"/>
    <xf numFmtId="0" fontId="5" fillId="0" borderId="3" xfId="7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/>
    <xf numFmtId="14" fontId="5" fillId="0" borderId="5" xfId="1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  <xf numFmtId="0" fontId="6" fillId="0" borderId="0" xfId="0" applyFont="1" applyBorder="1" applyAlignment="1"/>
    <xf numFmtId="0" fontId="5" fillId="0" borderId="0" xfId="0" applyFont="1" applyBorder="1" applyAlignment="1">
      <alignment wrapText="1"/>
    </xf>
    <xf numFmtId="164" fontId="5" fillId="0" borderId="0" xfId="1" quotePrefix="1" applyNumberFormat="1" applyFont="1" applyBorder="1" applyAlignment="1">
      <alignment horizontal="center"/>
    </xf>
    <xf numFmtId="164" fontId="5" fillId="0" borderId="0" xfId="0" applyNumberFormat="1" applyFont="1" applyBorder="1"/>
    <xf numFmtId="164" fontId="5" fillId="0" borderId="0" xfId="0" quotePrefix="1" applyNumberFormat="1" applyFont="1" applyBorder="1" applyAlignment="1">
      <alignment horizontal="center"/>
    </xf>
    <xf numFmtId="164" fontId="5" fillId="0" borderId="0" xfId="4" applyNumberFormat="1" applyFont="1" applyBorder="1" applyAlignment="1"/>
    <xf numFmtId="164" fontId="5" fillId="0" borderId="0" xfId="0" applyNumberFormat="1" applyFont="1" applyBorder="1" applyAlignment="1"/>
    <xf numFmtId="164" fontId="5" fillId="0" borderId="0" xfId="5" applyNumberFormat="1" applyFont="1" applyBorder="1" applyAlignment="1"/>
    <xf numFmtId="164" fontId="5" fillId="0" borderId="0" xfId="6" applyNumberFormat="1" applyFont="1" applyBorder="1" applyAlignment="1">
      <alignment vertical="top"/>
    </xf>
    <xf numFmtId="49" fontId="5" fillId="0" borderId="2" xfId="1" applyNumberFormat="1" applyFont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164" fontId="5" fillId="0" borderId="2" xfId="1" quotePrefix="1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center"/>
    </xf>
    <xf numFmtId="0" fontId="4" fillId="0" borderId="2" xfId="0" quotePrefix="1" applyFont="1" applyBorder="1" applyAlignment="1">
      <alignment horizontal="center"/>
    </xf>
    <xf numFmtId="0" fontId="4" fillId="0" borderId="2" xfId="0" quotePrefix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164" fontId="5" fillId="0" borderId="2" xfId="1" quotePrefix="1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164" fontId="5" fillId="0" borderId="2" xfId="1" applyNumberFormat="1" applyFont="1" applyBorder="1" applyAlignment="1">
      <alignment horizontal="center"/>
    </xf>
    <xf numFmtId="0" fontId="4" fillId="0" borderId="10" xfId="0" applyFont="1" applyBorder="1" applyAlignment="1">
      <alignment horizontal="right"/>
    </xf>
    <xf numFmtId="0" fontId="4" fillId="0" borderId="12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1" xfId="0" applyFont="1" applyBorder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15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164" fontId="4" fillId="0" borderId="3" xfId="0" applyNumberFormat="1" applyFont="1" applyFill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7" xfId="0" applyFont="1" applyBorder="1" applyAlignment="1">
      <alignment horizontal="center"/>
    </xf>
    <xf numFmtId="0" fontId="4" fillId="0" borderId="16" xfId="0" applyFont="1" applyBorder="1" applyAlignment="1">
      <alignment horizontal="right"/>
    </xf>
    <xf numFmtId="164" fontId="4" fillId="0" borderId="6" xfId="0" quotePrefix="1" applyNumberFormat="1" applyFont="1" applyBorder="1" applyAlignment="1">
      <alignment horizontal="center"/>
    </xf>
    <xf numFmtId="0" fontId="4" fillId="0" borderId="6" xfId="7" quotePrefix="1" applyFont="1" applyBorder="1" applyAlignment="1">
      <alignment horizontal="center"/>
    </xf>
    <xf numFmtId="2" fontId="4" fillId="0" borderId="6" xfId="7" quotePrefix="1" applyNumberFormat="1" applyFont="1" applyBorder="1" applyAlignment="1">
      <alignment horizontal="center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49" fontId="5" fillId="0" borderId="8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left"/>
    </xf>
    <xf numFmtId="164" fontId="5" fillId="0" borderId="5" xfId="1" quotePrefix="1" applyNumberFormat="1" applyFont="1" applyBorder="1" applyAlignment="1">
      <alignment horizontal="center"/>
    </xf>
    <xf numFmtId="0" fontId="5" fillId="0" borderId="5" xfId="0" quotePrefix="1" applyFont="1" applyBorder="1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right"/>
    </xf>
    <xf numFmtId="164" fontId="5" fillId="0" borderId="5" xfId="1" quotePrefix="1" applyNumberFormat="1" applyFont="1" applyFill="1" applyBorder="1" applyAlignment="1">
      <alignment horizontal="center"/>
    </xf>
    <xf numFmtId="0" fontId="4" fillId="0" borderId="3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164" fontId="5" fillId="0" borderId="5" xfId="0" quotePrefix="1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9">
    <cellStyle name="ColumnHeader" xfId="1" xr:uid="{00000000-0005-0000-0000-000000000000}"/>
    <cellStyle name="GroupColumn0" xfId="2" xr:uid="{00000000-0005-0000-0000-000001000000}"/>
    <cellStyle name="GroupColumn0 2" xfId="7" xr:uid="{00000000-0005-0000-0000-000002000000}"/>
    <cellStyle name="Normal" xfId="0" builtinId="0"/>
    <cellStyle name="Normal 2" xfId="5" xr:uid="{00000000-0005-0000-0000-000004000000}"/>
    <cellStyle name="Normal 2 2" xfId="4" xr:uid="{00000000-0005-0000-0000-000005000000}"/>
    <cellStyle name="Normal 3" xfId="8" xr:uid="{00000000-0005-0000-0000-000006000000}"/>
    <cellStyle name="RowHeader" xfId="3" xr:uid="{00000000-0005-0000-0000-000007000000}"/>
    <cellStyle name="RowHeader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7"/>
  <sheetViews>
    <sheetView tabSelected="1" topLeftCell="A19" zoomScaleNormal="100" workbookViewId="0">
      <selection activeCell="E20" sqref="E20"/>
    </sheetView>
  </sheetViews>
  <sheetFormatPr defaultColWidth="9.21875" defaultRowHeight="13.2" x14ac:dyDescent="0.3"/>
  <cols>
    <col min="1" max="1" width="9.77734375" style="47" customWidth="1"/>
    <col min="2" max="2" width="16.21875" style="3" customWidth="1"/>
    <col min="3" max="3" width="19.21875" style="3" customWidth="1"/>
    <col min="4" max="4" width="16.21875" style="3" customWidth="1"/>
    <col min="5" max="5" width="16.21875" style="49" customWidth="1"/>
    <col min="6" max="10" width="16.77734375" style="3" customWidth="1"/>
    <col min="11" max="12" width="20.77734375" style="3" customWidth="1"/>
    <col min="13" max="13" width="16.77734375" style="3" customWidth="1"/>
    <col min="14" max="14" width="20.77734375" style="3" customWidth="1"/>
    <col min="15" max="15" width="12.21875" style="3" customWidth="1"/>
    <col min="16" max="16384" width="9.21875" style="3"/>
  </cols>
  <sheetData>
    <row r="1" spans="1:15" ht="118.8" x14ac:dyDescent="0.3">
      <c r="A1" s="77"/>
      <c r="B1" s="78"/>
      <c r="C1" s="78"/>
      <c r="D1" s="74" t="s">
        <v>21</v>
      </c>
      <c r="E1" s="71" t="s">
        <v>29</v>
      </c>
      <c r="F1" s="72" t="s">
        <v>22</v>
      </c>
      <c r="G1" s="72" t="s">
        <v>23</v>
      </c>
      <c r="H1" s="72" t="s">
        <v>5</v>
      </c>
      <c r="I1" s="72" t="s">
        <v>24</v>
      </c>
      <c r="J1" s="72" t="s">
        <v>25</v>
      </c>
      <c r="K1" s="72" t="s">
        <v>32</v>
      </c>
      <c r="L1" s="26" t="s">
        <v>36</v>
      </c>
      <c r="M1" s="72" t="s">
        <v>7</v>
      </c>
      <c r="N1" s="72" t="s">
        <v>34</v>
      </c>
      <c r="O1" s="26" t="s">
        <v>38</v>
      </c>
    </row>
    <row r="2" spans="1:15" x14ac:dyDescent="0.3">
      <c r="A2" s="76"/>
      <c r="B2" s="79"/>
      <c r="C2" s="79"/>
      <c r="D2" s="80" t="s">
        <v>26</v>
      </c>
      <c r="E2" s="71" t="s">
        <v>30</v>
      </c>
      <c r="F2" s="72" t="s">
        <v>6</v>
      </c>
      <c r="G2" s="72" t="s">
        <v>6</v>
      </c>
      <c r="H2" s="72" t="s">
        <v>6</v>
      </c>
      <c r="I2" s="72" t="s">
        <v>6</v>
      </c>
      <c r="J2" s="72" t="s">
        <v>6</v>
      </c>
      <c r="K2" s="72" t="s">
        <v>6</v>
      </c>
      <c r="L2" s="72"/>
      <c r="M2" s="72" t="s">
        <v>6</v>
      </c>
      <c r="N2" s="72" t="s">
        <v>6</v>
      </c>
      <c r="O2" s="32"/>
    </row>
    <row r="3" spans="1:15" ht="13.8" thickBot="1" x14ac:dyDescent="0.35">
      <c r="A3" s="85"/>
      <c r="B3" s="86"/>
      <c r="C3" s="86"/>
      <c r="D3" s="87" t="s">
        <v>27</v>
      </c>
      <c r="E3" s="88" t="s">
        <v>11</v>
      </c>
      <c r="F3" s="89" t="s">
        <v>11</v>
      </c>
      <c r="G3" s="89" t="s">
        <v>11</v>
      </c>
      <c r="H3" s="89" t="s">
        <v>11</v>
      </c>
      <c r="I3" s="89" t="s">
        <v>11</v>
      </c>
      <c r="J3" s="89" t="s">
        <v>11</v>
      </c>
      <c r="K3" s="90">
        <v>2.4500000000000002</v>
      </c>
      <c r="L3" s="90"/>
      <c r="M3" s="89" t="s">
        <v>11</v>
      </c>
      <c r="N3" s="89">
        <v>1.25</v>
      </c>
      <c r="O3" s="34"/>
    </row>
    <row r="4" spans="1:15" ht="13.8" thickTop="1" x14ac:dyDescent="0.3">
      <c r="A4" s="31" t="s">
        <v>28</v>
      </c>
      <c r="B4" s="31" t="s">
        <v>0</v>
      </c>
      <c r="C4" s="31" t="s">
        <v>1</v>
      </c>
      <c r="D4" s="31" t="s">
        <v>2</v>
      </c>
      <c r="E4" s="84"/>
      <c r="F4" s="36"/>
      <c r="G4" s="36"/>
      <c r="H4" s="36"/>
      <c r="I4" s="36"/>
      <c r="J4" s="36"/>
      <c r="K4" s="37"/>
      <c r="L4" s="37"/>
      <c r="M4" s="37"/>
      <c r="N4" s="38"/>
      <c r="O4" s="33"/>
    </row>
    <row r="5" spans="1:15" x14ac:dyDescent="0.3">
      <c r="A5" s="55" t="s">
        <v>39</v>
      </c>
      <c r="B5" s="5" t="s">
        <v>3</v>
      </c>
      <c r="C5" s="7" t="s">
        <v>40</v>
      </c>
      <c r="D5" s="29">
        <v>43287</v>
      </c>
      <c r="E5" s="73">
        <v>1.17E-2</v>
      </c>
      <c r="F5" s="6" t="s">
        <v>11</v>
      </c>
      <c r="G5" s="6" t="s">
        <v>11</v>
      </c>
      <c r="H5" s="2" t="s">
        <v>42</v>
      </c>
      <c r="I5" s="2">
        <v>0.79</v>
      </c>
      <c r="J5" s="2" t="s">
        <v>43</v>
      </c>
      <c r="K5" s="57">
        <f>((0.826*$E5)+(0.65*$E6))/(SUM($E5:$E6))</f>
        <v>0.75452791878172587</v>
      </c>
      <c r="L5" s="58"/>
      <c r="M5" s="59">
        <v>0.11</v>
      </c>
      <c r="N5" s="68">
        <f>((0.11*$E5)+(0.2*$E6))/(SUM($E5:$E6))</f>
        <v>0.14654822335025378</v>
      </c>
      <c r="O5" s="32"/>
    </row>
    <row r="6" spans="1:15" x14ac:dyDescent="0.3">
      <c r="A6" s="55"/>
      <c r="B6" s="5" t="s">
        <v>4</v>
      </c>
      <c r="C6" s="7" t="s">
        <v>41</v>
      </c>
      <c r="D6" s="29">
        <v>43288</v>
      </c>
      <c r="E6" s="73">
        <v>8.0000000000000002E-3</v>
      </c>
      <c r="F6" s="6" t="s">
        <v>11</v>
      </c>
      <c r="G6" s="6" t="s">
        <v>11</v>
      </c>
      <c r="H6" s="2">
        <v>0.11</v>
      </c>
      <c r="I6" s="2">
        <v>0.54</v>
      </c>
      <c r="J6" s="2">
        <v>0.65</v>
      </c>
      <c r="K6" s="57"/>
      <c r="L6" s="58"/>
      <c r="M6" s="1">
        <v>0.2</v>
      </c>
      <c r="N6" s="68"/>
      <c r="O6" s="32"/>
    </row>
    <row r="7" spans="1:15" x14ac:dyDescent="0.3">
      <c r="A7" s="55"/>
      <c r="B7" s="5" t="s">
        <v>8</v>
      </c>
      <c r="C7" s="5" t="s">
        <v>10</v>
      </c>
      <c r="D7" s="29">
        <v>43289</v>
      </c>
      <c r="E7" s="70" t="s">
        <v>11</v>
      </c>
      <c r="F7" s="6" t="s">
        <v>11</v>
      </c>
      <c r="G7" s="6" t="s">
        <v>11</v>
      </c>
      <c r="H7" s="6" t="s">
        <v>11</v>
      </c>
      <c r="I7" s="6" t="s">
        <v>11</v>
      </c>
      <c r="J7" s="6" t="s">
        <v>11</v>
      </c>
      <c r="K7" s="57"/>
      <c r="L7" s="58"/>
      <c r="M7" s="6" t="s">
        <v>11</v>
      </c>
      <c r="N7" s="68"/>
      <c r="O7" s="32"/>
    </row>
    <row r="8" spans="1:15" ht="13.8" thickBot="1" x14ac:dyDescent="0.35">
      <c r="A8" s="91"/>
      <c r="B8" s="35" t="s">
        <v>9</v>
      </c>
      <c r="C8" s="95" t="s">
        <v>10</v>
      </c>
      <c r="D8" s="39">
        <v>43290</v>
      </c>
      <c r="E8" s="96" t="s">
        <v>11</v>
      </c>
      <c r="F8" s="97" t="s">
        <v>11</v>
      </c>
      <c r="G8" s="97" t="s">
        <v>11</v>
      </c>
      <c r="H8" s="28" t="s">
        <v>11</v>
      </c>
      <c r="I8" s="28" t="s">
        <v>11</v>
      </c>
      <c r="J8" s="28" t="s">
        <v>11</v>
      </c>
      <c r="K8" s="99"/>
      <c r="L8" s="101"/>
      <c r="M8" s="28" t="s">
        <v>11</v>
      </c>
      <c r="N8" s="102"/>
      <c r="O8" s="35"/>
    </row>
    <row r="9" spans="1:15" x14ac:dyDescent="0.3">
      <c r="A9" s="93" t="s">
        <v>48</v>
      </c>
      <c r="B9" s="8" t="s">
        <v>3</v>
      </c>
      <c r="C9" s="94" t="s">
        <v>44</v>
      </c>
      <c r="D9" s="9">
        <v>43314</v>
      </c>
      <c r="E9" s="17">
        <v>2.86E-2</v>
      </c>
      <c r="F9" s="10" t="s">
        <v>11</v>
      </c>
      <c r="G9" s="10" t="s">
        <v>11</v>
      </c>
      <c r="H9" s="11" t="s">
        <v>46</v>
      </c>
      <c r="I9" s="11">
        <v>0.99</v>
      </c>
      <c r="J9" s="11">
        <v>0.99</v>
      </c>
      <c r="K9" s="103">
        <f>((0.99*$E9)+(0.596*$E10))/(SUM($E9:$E10))</f>
        <v>0.91703703703703709</v>
      </c>
      <c r="L9" s="100"/>
      <c r="M9" s="12">
        <v>0.11</v>
      </c>
      <c r="N9" s="103">
        <f>((0.11*$E9)+(0.14*$E10))/(SUM($E9:$E10))</f>
        <v>0.11555555555555555</v>
      </c>
      <c r="O9" s="33"/>
    </row>
    <row r="10" spans="1:15" x14ac:dyDescent="0.3">
      <c r="A10" s="55"/>
      <c r="B10" s="5" t="s">
        <v>4</v>
      </c>
      <c r="C10" s="7" t="s">
        <v>45</v>
      </c>
      <c r="D10" s="29">
        <v>43314</v>
      </c>
      <c r="E10" s="73">
        <v>6.4999999999999997E-3</v>
      </c>
      <c r="F10" s="6" t="s">
        <v>11</v>
      </c>
      <c r="G10" s="6" t="s">
        <v>11</v>
      </c>
      <c r="H10" s="2" t="s">
        <v>42</v>
      </c>
      <c r="I10" s="2">
        <v>0.56000000000000005</v>
      </c>
      <c r="J10" s="2" t="s">
        <v>47</v>
      </c>
      <c r="K10" s="68"/>
      <c r="L10" s="69"/>
      <c r="M10" s="1">
        <v>0.14000000000000001</v>
      </c>
      <c r="N10" s="68"/>
      <c r="O10" s="32"/>
    </row>
    <row r="11" spans="1:15" x14ac:dyDescent="0.3">
      <c r="A11" s="55"/>
      <c r="B11" s="5" t="s">
        <v>8</v>
      </c>
      <c r="C11" s="5" t="s">
        <v>10</v>
      </c>
      <c r="D11" s="29">
        <v>43314</v>
      </c>
      <c r="E11" s="70" t="s">
        <v>11</v>
      </c>
      <c r="F11" s="6" t="s">
        <v>11</v>
      </c>
      <c r="G11" s="6" t="s">
        <v>11</v>
      </c>
      <c r="H11" s="6" t="s">
        <v>11</v>
      </c>
      <c r="I11" s="6" t="s">
        <v>11</v>
      </c>
      <c r="J11" s="6" t="s">
        <v>11</v>
      </c>
      <c r="K11" s="68"/>
      <c r="L11" s="69"/>
      <c r="M11" s="6" t="s">
        <v>11</v>
      </c>
      <c r="N11" s="68"/>
      <c r="O11" s="32"/>
    </row>
    <row r="12" spans="1:15" ht="13.8" thickBot="1" x14ac:dyDescent="0.35">
      <c r="A12" s="91"/>
      <c r="B12" s="35" t="s">
        <v>9</v>
      </c>
      <c r="C12" s="95" t="s">
        <v>10</v>
      </c>
      <c r="D12" s="30">
        <v>43314</v>
      </c>
      <c r="E12" s="96" t="s">
        <v>11</v>
      </c>
      <c r="F12" s="97" t="s">
        <v>11</v>
      </c>
      <c r="G12" s="97" t="s">
        <v>11</v>
      </c>
      <c r="H12" s="28" t="s">
        <v>11</v>
      </c>
      <c r="I12" s="28" t="s">
        <v>11</v>
      </c>
      <c r="J12" s="28" t="s">
        <v>11</v>
      </c>
      <c r="K12" s="102"/>
      <c r="L12" s="104"/>
      <c r="M12" s="28" t="s">
        <v>11</v>
      </c>
      <c r="N12" s="102"/>
      <c r="O12" s="35"/>
    </row>
    <row r="13" spans="1:15" x14ac:dyDescent="0.3">
      <c r="A13" s="92" t="s">
        <v>49</v>
      </c>
      <c r="B13" s="8" t="s">
        <v>3</v>
      </c>
      <c r="C13" s="94" t="s">
        <v>50</v>
      </c>
      <c r="D13" s="9">
        <v>43347</v>
      </c>
      <c r="E13" s="17">
        <v>2.24E-2</v>
      </c>
      <c r="F13" s="10" t="s">
        <v>11</v>
      </c>
      <c r="G13" s="10" t="s">
        <v>11</v>
      </c>
      <c r="H13" s="11">
        <v>0.12</v>
      </c>
      <c r="I13" s="11">
        <v>0.32</v>
      </c>
      <c r="J13" s="11">
        <v>0.44</v>
      </c>
      <c r="K13" s="98">
        <f>((0.44*$E13)+(0.47*$E14))/(SUM($E13:$E14))</f>
        <v>0.44906542056074766</v>
      </c>
      <c r="L13" s="100"/>
      <c r="M13" s="12">
        <v>0.1</v>
      </c>
      <c r="N13" s="98">
        <f>((0.1*$E13)+(0.087*$E14))/(SUM($E13:$E14))</f>
        <v>9.6071651090342672E-2</v>
      </c>
      <c r="O13" s="33"/>
    </row>
    <row r="14" spans="1:15" x14ac:dyDescent="0.3">
      <c r="A14" s="55"/>
      <c r="B14" s="5" t="s">
        <v>4</v>
      </c>
      <c r="C14" s="7" t="s">
        <v>51</v>
      </c>
      <c r="D14" s="29">
        <v>43347</v>
      </c>
      <c r="E14" s="73">
        <v>9.7000000000000003E-3</v>
      </c>
      <c r="F14" s="6" t="s">
        <v>11</v>
      </c>
      <c r="G14" s="6" t="s">
        <v>11</v>
      </c>
      <c r="H14" s="2">
        <v>0.11</v>
      </c>
      <c r="I14" s="2">
        <v>0.36</v>
      </c>
      <c r="J14" s="2">
        <v>0.47</v>
      </c>
      <c r="K14" s="68"/>
      <c r="L14" s="69"/>
      <c r="M14" s="1">
        <v>8.6999999999999994E-2</v>
      </c>
      <c r="N14" s="68"/>
      <c r="O14" s="32"/>
    </row>
    <row r="15" spans="1:15" x14ac:dyDescent="0.3">
      <c r="A15" s="55"/>
      <c r="B15" s="5" t="s">
        <v>8</v>
      </c>
      <c r="C15" s="5" t="s">
        <v>10</v>
      </c>
      <c r="D15" s="29">
        <v>43347</v>
      </c>
      <c r="E15" s="70" t="s">
        <v>11</v>
      </c>
      <c r="F15" s="6" t="s">
        <v>11</v>
      </c>
      <c r="G15" s="6" t="s">
        <v>11</v>
      </c>
      <c r="H15" s="6" t="s">
        <v>11</v>
      </c>
      <c r="I15" s="6" t="s">
        <v>11</v>
      </c>
      <c r="J15" s="6" t="s">
        <v>11</v>
      </c>
      <c r="K15" s="68"/>
      <c r="L15" s="69"/>
      <c r="M15" s="6" t="s">
        <v>11</v>
      </c>
      <c r="N15" s="68"/>
      <c r="O15" s="32"/>
    </row>
    <row r="16" spans="1:15" ht="13.8" thickBot="1" x14ac:dyDescent="0.35">
      <c r="A16" s="91"/>
      <c r="B16" s="35" t="s">
        <v>9</v>
      </c>
      <c r="C16" s="95" t="s">
        <v>10</v>
      </c>
      <c r="D16" s="39">
        <v>43347</v>
      </c>
      <c r="E16" s="96" t="s">
        <v>11</v>
      </c>
      <c r="F16" s="97" t="s">
        <v>11</v>
      </c>
      <c r="G16" s="97" t="s">
        <v>11</v>
      </c>
      <c r="H16" s="28" t="s">
        <v>11</v>
      </c>
      <c r="I16" s="28" t="s">
        <v>11</v>
      </c>
      <c r="J16" s="28" t="s">
        <v>11</v>
      </c>
      <c r="K16" s="102"/>
      <c r="L16" s="104"/>
      <c r="M16" s="28" t="s">
        <v>11</v>
      </c>
      <c r="N16" s="102"/>
      <c r="O16" s="35"/>
    </row>
    <row r="17" spans="1:15" x14ac:dyDescent="0.3">
      <c r="A17" s="19"/>
      <c r="C17" s="20"/>
      <c r="D17" s="27"/>
      <c r="E17" s="48"/>
      <c r="F17" s="22"/>
      <c r="G17" s="22"/>
      <c r="H17" s="23"/>
      <c r="I17" s="23"/>
      <c r="J17" s="23"/>
      <c r="K17" s="25"/>
      <c r="L17" s="25"/>
      <c r="M17" s="23"/>
      <c r="N17" s="25"/>
    </row>
    <row r="18" spans="1:15" x14ac:dyDescent="0.3">
      <c r="A18" s="19"/>
      <c r="C18" s="20"/>
      <c r="D18" s="27"/>
      <c r="E18" s="48"/>
      <c r="F18" s="22"/>
      <c r="G18" s="22"/>
      <c r="H18" s="23"/>
      <c r="I18" s="23"/>
      <c r="J18" s="23"/>
      <c r="K18" s="25"/>
      <c r="L18" s="25"/>
      <c r="M18" s="23"/>
      <c r="N18" s="25"/>
    </row>
    <row r="19" spans="1:15" x14ac:dyDescent="0.3">
      <c r="A19" s="19"/>
      <c r="C19" s="20"/>
      <c r="D19" s="27"/>
      <c r="E19" s="48"/>
      <c r="F19" s="22"/>
      <c r="G19" s="22"/>
      <c r="H19" s="23"/>
      <c r="I19" s="23"/>
      <c r="J19" s="23"/>
      <c r="K19" s="25"/>
      <c r="L19" s="25"/>
      <c r="M19" s="23"/>
      <c r="N19" s="25"/>
    </row>
    <row r="20" spans="1:15" ht="105.6" x14ac:dyDescent="0.3">
      <c r="A20" s="75"/>
      <c r="B20" s="81"/>
      <c r="C20" s="81"/>
      <c r="D20" s="82" t="s">
        <v>21</v>
      </c>
      <c r="E20" s="71" t="s">
        <v>29</v>
      </c>
      <c r="F20" s="72" t="s">
        <v>22</v>
      </c>
      <c r="G20" s="72" t="s">
        <v>23</v>
      </c>
      <c r="H20" s="72" t="s">
        <v>5</v>
      </c>
      <c r="I20" s="72" t="s">
        <v>24</v>
      </c>
      <c r="J20" s="72" t="s">
        <v>25</v>
      </c>
      <c r="K20" s="72" t="s">
        <v>32</v>
      </c>
      <c r="L20" s="26" t="s">
        <v>52</v>
      </c>
      <c r="M20" s="72" t="s">
        <v>7</v>
      </c>
      <c r="N20" s="72" t="s">
        <v>34</v>
      </c>
      <c r="O20" s="26" t="s">
        <v>53</v>
      </c>
    </row>
    <row r="21" spans="1:15" x14ac:dyDescent="0.3">
      <c r="A21" s="76"/>
      <c r="B21" s="79"/>
      <c r="C21" s="79"/>
      <c r="D21" s="83" t="s">
        <v>26</v>
      </c>
      <c r="E21" s="71" t="s">
        <v>30</v>
      </c>
      <c r="F21" s="72" t="s">
        <v>6</v>
      </c>
      <c r="G21" s="72" t="s">
        <v>6</v>
      </c>
      <c r="H21" s="72" t="s">
        <v>6</v>
      </c>
      <c r="I21" s="72" t="s">
        <v>6</v>
      </c>
      <c r="J21" s="72" t="s">
        <v>6</v>
      </c>
      <c r="K21" s="72" t="s">
        <v>6</v>
      </c>
      <c r="L21" s="72"/>
      <c r="M21" s="72" t="s">
        <v>6</v>
      </c>
      <c r="N21" s="72" t="s">
        <v>6</v>
      </c>
      <c r="O21" s="32"/>
    </row>
    <row r="22" spans="1:15" ht="13.8" thickBot="1" x14ac:dyDescent="0.35">
      <c r="A22" s="85"/>
      <c r="B22" s="86"/>
      <c r="C22" s="86"/>
      <c r="D22" s="107" t="s">
        <v>67</v>
      </c>
      <c r="E22" s="88" t="s">
        <v>11</v>
      </c>
      <c r="F22" s="89" t="s">
        <v>11</v>
      </c>
      <c r="G22" s="89" t="s">
        <v>11</v>
      </c>
      <c r="H22" s="89" t="s">
        <v>11</v>
      </c>
      <c r="I22" s="89" t="s">
        <v>11</v>
      </c>
      <c r="J22" s="89" t="s">
        <v>11</v>
      </c>
      <c r="K22" s="90">
        <v>1</v>
      </c>
      <c r="L22" s="90"/>
      <c r="M22" s="89" t="s">
        <v>11</v>
      </c>
      <c r="N22" s="89">
        <v>0.1</v>
      </c>
      <c r="O22" s="34"/>
    </row>
    <row r="23" spans="1:15" ht="13.8" thickTop="1" x14ac:dyDescent="0.3">
      <c r="A23" s="92" t="s">
        <v>54</v>
      </c>
      <c r="B23" s="8" t="s">
        <v>3</v>
      </c>
      <c r="C23" s="94" t="s">
        <v>55</v>
      </c>
      <c r="D23" s="9">
        <v>43375</v>
      </c>
      <c r="E23" s="24">
        <v>0.16700000000000001</v>
      </c>
      <c r="F23" s="10" t="s">
        <v>11</v>
      </c>
      <c r="G23" s="10" t="s">
        <v>11</v>
      </c>
      <c r="H23" s="11">
        <v>0.11</v>
      </c>
      <c r="I23" s="11">
        <v>0.52</v>
      </c>
      <c r="J23" s="11">
        <v>0.63</v>
      </c>
      <c r="K23" s="105">
        <f>((0.63*$E23)+(0.68*$E24))/(SUM($E23:$E24))</f>
        <v>0.63041567695961986</v>
      </c>
      <c r="L23" s="106"/>
      <c r="M23" s="12">
        <v>0.11</v>
      </c>
      <c r="N23" s="105">
        <f>((0.11*$E23)+(0.11*$E24))/(SUM($E23:$E24))</f>
        <v>0.11</v>
      </c>
      <c r="O23" s="114" t="s">
        <v>37</v>
      </c>
    </row>
    <row r="24" spans="1:15" ht="13.8" customHeight="1" x14ac:dyDescent="0.3">
      <c r="A24" s="55"/>
      <c r="B24" s="5" t="s">
        <v>4</v>
      </c>
      <c r="C24" s="7" t="s">
        <v>56</v>
      </c>
      <c r="D24" s="29">
        <v>43375</v>
      </c>
      <c r="E24" s="56">
        <v>1.4E-3</v>
      </c>
      <c r="F24" s="6" t="s">
        <v>11</v>
      </c>
      <c r="G24" s="6" t="s">
        <v>11</v>
      </c>
      <c r="H24" s="2">
        <v>0.14000000000000001</v>
      </c>
      <c r="I24" s="2">
        <v>0.54</v>
      </c>
      <c r="J24" s="2">
        <v>0.68</v>
      </c>
      <c r="K24" s="57"/>
      <c r="L24" s="58"/>
      <c r="M24" s="1">
        <v>0.11</v>
      </c>
      <c r="N24" s="57"/>
      <c r="O24" s="115"/>
    </row>
    <row r="25" spans="1:15" ht="13.8" customHeight="1" x14ac:dyDescent="0.3">
      <c r="A25" s="55"/>
      <c r="B25" s="5" t="s">
        <v>8</v>
      </c>
      <c r="C25" s="5" t="s">
        <v>10</v>
      </c>
      <c r="D25" s="29">
        <v>43375</v>
      </c>
      <c r="E25" s="60" t="s">
        <v>11</v>
      </c>
      <c r="F25" s="6" t="s">
        <v>11</v>
      </c>
      <c r="G25" s="6" t="s">
        <v>11</v>
      </c>
      <c r="H25" s="6" t="s">
        <v>11</v>
      </c>
      <c r="I25" s="6" t="s">
        <v>11</v>
      </c>
      <c r="J25" s="6" t="s">
        <v>11</v>
      </c>
      <c r="K25" s="57"/>
      <c r="L25" s="58"/>
      <c r="M25" s="6" t="s">
        <v>11</v>
      </c>
      <c r="N25" s="57"/>
      <c r="O25" s="115"/>
    </row>
    <row r="26" spans="1:15" ht="14.4" customHeight="1" thickBot="1" x14ac:dyDescent="0.35">
      <c r="A26" s="91"/>
      <c r="B26" s="35" t="s">
        <v>9</v>
      </c>
      <c r="C26" s="95" t="s">
        <v>10</v>
      </c>
      <c r="D26" s="30">
        <v>43375</v>
      </c>
      <c r="E26" s="108" t="s">
        <v>11</v>
      </c>
      <c r="F26" s="97" t="s">
        <v>11</v>
      </c>
      <c r="G26" s="97" t="s">
        <v>11</v>
      </c>
      <c r="H26" s="28" t="s">
        <v>11</v>
      </c>
      <c r="I26" s="28" t="s">
        <v>11</v>
      </c>
      <c r="J26" s="28" t="s">
        <v>11</v>
      </c>
      <c r="K26" s="99"/>
      <c r="L26" s="101"/>
      <c r="M26" s="28" t="s">
        <v>11</v>
      </c>
      <c r="N26" s="99"/>
      <c r="O26" s="116"/>
    </row>
    <row r="27" spans="1:15" ht="13.2" customHeight="1" x14ac:dyDescent="0.3">
      <c r="A27" s="92" t="s">
        <v>63</v>
      </c>
      <c r="B27" s="8" t="s">
        <v>3</v>
      </c>
      <c r="C27" s="94" t="s">
        <v>57</v>
      </c>
      <c r="D27" s="9">
        <v>43405</v>
      </c>
      <c r="E27" s="24">
        <v>1.7999999999999999E-2</v>
      </c>
      <c r="F27" s="10" t="s">
        <v>11</v>
      </c>
      <c r="G27" s="10" t="s">
        <v>11</v>
      </c>
      <c r="H27" s="11" t="s">
        <v>59</v>
      </c>
      <c r="I27" s="11">
        <v>0.78</v>
      </c>
      <c r="J27" s="11" t="s">
        <v>60</v>
      </c>
      <c r="K27" s="105">
        <f>((0.824*$E27)+(1.14*$E28)+(4.5*$E31)+(4.6*$E32)+(6.4*$E33)+(4.4*$E34)+(1.34*$E35)+(3.6*$E36)+(3.7*$E37)+(1.37*E38))/(SUM($E27:$E38))</f>
        <v>1.431762084593236</v>
      </c>
      <c r="L27" s="45" t="s">
        <v>37</v>
      </c>
      <c r="M27" s="12">
        <v>7.0999999999999994E-2</v>
      </c>
      <c r="N27" s="105">
        <f>((0.071*$E27)+(0.5*$E28)+(0.92*$E31)+(0.63*$E32)+(2.6*$E33)+(1*$E34)+(0.73*$E35)+(3.3*$E36)+(2.5*$E37)+(0.99*E28))/(SUM($E27:$E38))</f>
        <v>0.73751949610918355</v>
      </c>
      <c r="O27" s="33"/>
    </row>
    <row r="28" spans="1:15" ht="13.8" customHeight="1" x14ac:dyDescent="0.3">
      <c r="A28" s="55"/>
      <c r="B28" s="5" t="s">
        <v>4</v>
      </c>
      <c r="C28" s="7" t="s">
        <v>58</v>
      </c>
      <c r="D28" s="29">
        <v>43405</v>
      </c>
      <c r="E28" s="56">
        <v>5.5999999999999999E-3</v>
      </c>
      <c r="F28" s="6" t="s">
        <v>11</v>
      </c>
      <c r="G28" s="6" t="s">
        <v>11</v>
      </c>
      <c r="H28" s="2" t="s">
        <v>61</v>
      </c>
      <c r="I28" s="2">
        <v>1.1000000000000001</v>
      </c>
      <c r="J28" s="2" t="s">
        <v>62</v>
      </c>
      <c r="K28" s="57"/>
      <c r="L28" s="40"/>
      <c r="M28" s="1">
        <v>0.5</v>
      </c>
      <c r="N28" s="57"/>
      <c r="O28" s="32"/>
    </row>
    <row r="29" spans="1:15" ht="13.8" customHeight="1" x14ac:dyDescent="0.3">
      <c r="A29" s="55"/>
      <c r="B29" s="5" t="s">
        <v>8</v>
      </c>
      <c r="C29" s="5" t="s">
        <v>10</v>
      </c>
      <c r="D29" s="29">
        <v>43405</v>
      </c>
      <c r="E29" s="60" t="s">
        <v>11</v>
      </c>
      <c r="F29" s="6" t="s">
        <v>11</v>
      </c>
      <c r="G29" s="6" t="s">
        <v>11</v>
      </c>
      <c r="H29" s="6" t="s">
        <v>11</v>
      </c>
      <c r="I29" s="6" t="s">
        <v>11</v>
      </c>
      <c r="J29" s="6" t="s">
        <v>11</v>
      </c>
      <c r="K29" s="57"/>
      <c r="L29" s="40"/>
      <c r="M29" s="6" t="s">
        <v>11</v>
      </c>
      <c r="N29" s="57"/>
      <c r="O29" s="32"/>
    </row>
    <row r="30" spans="1:15" ht="13.8" customHeight="1" x14ac:dyDescent="0.3">
      <c r="A30" s="55"/>
      <c r="B30" s="32" t="s">
        <v>9</v>
      </c>
      <c r="C30" s="61" t="s">
        <v>10</v>
      </c>
      <c r="D30" s="62">
        <v>43405</v>
      </c>
      <c r="E30" s="60" t="s">
        <v>11</v>
      </c>
      <c r="F30" s="6" t="s">
        <v>11</v>
      </c>
      <c r="G30" s="6" t="s">
        <v>11</v>
      </c>
      <c r="H30" s="6" t="s">
        <v>11</v>
      </c>
      <c r="I30" s="6" t="s">
        <v>11</v>
      </c>
      <c r="J30" s="6" t="s">
        <v>11</v>
      </c>
      <c r="K30" s="57"/>
      <c r="L30" s="40"/>
      <c r="M30" s="63" t="s">
        <v>11</v>
      </c>
      <c r="N30" s="57"/>
      <c r="O30" s="32"/>
    </row>
    <row r="31" spans="1:15" ht="13.8" customHeight="1" x14ac:dyDescent="0.3">
      <c r="A31" s="55"/>
      <c r="B31" s="32" t="s">
        <v>3</v>
      </c>
      <c r="C31" s="32" t="s">
        <v>69</v>
      </c>
      <c r="D31" s="62">
        <v>43426</v>
      </c>
      <c r="E31" s="60">
        <v>0.80208000000000002</v>
      </c>
      <c r="F31" s="6" t="s">
        <v>11</v>
      </c>
      <c r="G31" s="6" t="s">
        <v>11</v>
      </c>
      <c r="H31" s="63">
        <v>1.9</v>
      </c>
      <c r="I31" s="64">
        <v>2.6</v>
      </c>
      <c r="J31" s="63">
        <f>H31+I31</f>
        <v>4.5</v>
      </c>
      <c r="K31" s="57"/>
      <c r="L31" s="40"/>
      <c r="M31" s="1">
        <v>0.92</v>
      </c>
      <c r="N31" s="57"/>
      <c r="O31" s="32"/>
    </row>
    <row r="32" spans="1:15" ht="13.8" customHeight="1" x14ac:dyDescent="0.3">
      <c r="A32" s="55"/>
      <c r="B32" s="32" t="s">
        <v>4</v>
      </c>
      <c r="C32" s="32" t="s">
        <v>70</v>
      </c>
      <c r="D32" s="62">
        <v>43426</v>
      </c>
      <c r="E32" s="60">
        <v>6.3052460000000005E-2</v>
      </c>
      <c r="F32" s="6"/>
      <c r="G32" s="6"/>
      <c r="H32" s="63">
        <v>3.1</v>
      </c>
      <c r="I32" s="64">
        <v>1.5</v>
      </c>
      <c r="J32" s="63">
        <f t="shared" ref="J32:J38" si="0">H32+I32</f>
        <v>4.5999999999999996</v>
      </c>
      <c r="K32" s="57"/>
      <c r="L32" s="40"/>
      <c r="M32" s="63">
        <v>0.63</v>
      </c>
      <c r="N32" s="57"/>
      <c r="O32" s="1"/>
    </row>
    <row r="33" spans="1:15" ht="13.8" customHeight="1" x14ac:dyDescent="0.3">
      <c r="A33" s="55"/>
      <c r="B33" s="32" t="s">
        <v>8</v>
      </c>
      <c r="C33" s="32" t="s">
        <v>71</v>
      </c>
      <c r="D33" s="62">
        <v>43426</v>
      </c>
      <c r="E33" s="60">
        <v>6.2383999999999998E-3</v>
      </c>
      <c r="F33" s="6"/>
      <c r="G33" s="6"/>
      <c r="H33" s="63">
        <v>2.9</v>
      </c>
      <c r="I33" s="64">
        <v>3.5</v>
      </c>
      <c r="J33" s="63">
        <f t="shared" si="0"/>
        <v>6.4</v>
      </c>
      <c r="K33" s="57"/>
      <c r="L33" s="40"/>
      <c r="M33" s="63">
        <v>2.6</v>
      </c>
      <c r="N33" s="57"/>
      <c r="O33" s="32"/>
    </row>
    <row r="34" spans="1:15" ht="13.8" customHeight="1" x14ac:dyDescent="0.3">
      <c r="A34" s="55"/>
      <c r="B34" s="32" t="s">
        <v>9</v>
      </c>
      <c r="C34" s="32" t="s">
        <v>72</v>
      </c>
      <c r="D34" s="62">
        <v>43426</v>
      </c>
      <c r="E34" s="60">
        <v>5.1912453999999997E-2</v>
      </c>
      <c r="F34" s="6"/>
      <c r="G34" s="6"/>
      <c r="H34" s="63">
        <v>1.7</v>
      </c>
      <c r="I34" s="64">
        <v>2.7</v>
      </c>
      <c r="J34" s="63">
        <f t="shared" si="0"/>
        <v>4.4000000000000004</v>
      </c>
      <c r="K34" s="57"/>
      <c r="L34" s="40"/>
      <c r="M34" s="63">
        <v>1</v>
      </c>
      <c r="N34" s="57"/>
      <c r="O34" s="32"/>
    </row>
    <row r="35" spans="1:15" ht="13.8" customHeight="1" x14ac:dyDescent="0.3">
      <c r="A35" s="55"/>
      <c r="B35" s="32" t="s">
        <v>3</v>
      </c>
      <c r="C35" s="32" t="s">
        <v>73</v>
      </c>
      <c r="D35" s="62">
        <v>43433</v>
      </c>
      <c r="E35" s="65">
        <v>31.7846811</v>
      </c>
      <c r="F35" s="32"/>
      <c r="G35" s="32"/>
      <c r="H35" s="1">
        <v>0.61</v>
      </c>
      <c r="I35" s="66">
        <v>0.73</v>
      </c>
      <c r="J35" s="63">
        <f t="shared" si="0"/>
        <v>1.3399999999999999</v>
      </c>
      <c r="K35" s="57"/>
      <c r="L35" s="40"/>
      <c r="M35" s="1">
        <v>0.73</v>
      </c>
      <c r="N35" s="57"/>
      <c r="O35" s="32"/>
    </row>
    <row r="36" spans="1:15" ht="13.8" customHeight="1" x14ac:dyDescent="0.3">
      <c r="A36" s="55"/>
      <c r="B36" s="32" t="s">
        <v>4</v>
      </c>
      <c r="C36" s="32" t="s">
        <v>74</v>
      </c>
      <c r="D36" s="62">
        <v>43433</v>
      </c>
      <c r="E36" s="65">
        <v>3.40884355E-2</v>
      </c>
      <c r="F36" s="32"/>
      <c r="G36" s="32"/>
      <c r="H36" s="1">
        <v>1.2</v>
      </c>
      <c r="I36" s="66">
        <v>2.4</v>
      </c>
      <c r="J36" s="63">
        <f t="shared" si="0"/>
        <v>3.5999999999999996</v>
      </c>
      <c r="K36" s="57"/>
      <c r="L36" s="40"/>
      <c r="M36" s="1">
        <v>3.3</v>
      </c>
      <c r="N36" s="57"/>
      <c r="O36" s="32"/>
    </row>
    <row r="37" spans="1:15" ht="13.8" customHeight="1" x14ac:dyDescent="0.3">
      <c r="A37" s="55"/>
      <c r="B37" s="32" t="s">
        <v>8</v>
      </c>
      <c r="C37" s="32" t="s">
        <v>75</v>
      </c>
      <c r="D37" s="62">
        <v>43433</v>
      </c>
      <c r="E37" s="65">
        <v>4.6788039999999999E-3</v>
      </c>
      <c r="F37" s="32"/>
      <c r="G37" s="32"/>
      <c r="H37" s="1">
        <v>1</v>
      </c>
      <c r="I37" s="66">
        <v>2.7</v>
      </c>
      <c r="J37" s="63">
        <f t="shared" si="0"/>
        <v>3.7</v>
      </c>
      <c r="K37" s="57"/>
      <c r="L37" s="40"/>
      <c r="M37" s="1">
        <v>2.5</v>
      </c>
      <c r="N37" s="57"/>
      <c r="O37" s="32"/>
    </row>
    <row r="38" spans="1:15" ht="14.4" customHeight="1" thickBot="1" x14ac:dyDescent="0.35">
      <c r="A38" s="91"/>
      <c r="B38" s="35" t="s">
        <v>9</v>
      </c>
      <c r="C38" s="35" t="s">
        <v>76</v>
      </c>
      <c r="D38" s="30">
        <v>43433</v>
      </c>
      <c r="E38" s="110">
        <v>1.8492399999999999E-2</v>
      </c>
      <c r="F38" s="35"/>
      <c r="G38" s="35"/>
      <c r="H38" s="111">
        <v>0.57999999999999996</v>
      </c>
      <c r="I38" s="112">
        <v>0.79</v>
      </c>
      <c r="J38" s="28">
        <f t="shared" si="0"/>
        <v>1.37</v>
      </c>
      <c r="K38" s="99"/>
      <c r="L38" s="41"/>
      <c r="M38" s="111">
        <v>0.99</v>
      </c>
      <c r="N38" s="99"/>
      <c r="O38" s="35"/>
    </row>
    <row r="39" spans="1:15" x14ac:dyDescent="0.3">
      <c r="A39" s="92" t="s">
        <v>68</v>
      </c>
      <c r="B39" s="8" t="s">
        <v>3</v>
      </c>
      <c r="C39" s="94" t="s">
        <v>64</v>
      </c>
      <c r="D39" s="9">
        <v>43446</v>
      </c>
      <c r="E39" s="24">
        <v>5.1799999999999999E-2</v>
      </c>
      <c r="F39" s="10" t="s">
        <v>11</v>
      </c>
      <c r="G39" s="10" t="s">
        <v>11</v>
      </c>
      <c r="H39" s="11">
        <v>0.56999999999999995</v>
      </c>
      <c r="I39" s="109">
        <v>0.37</v>
      </c>
      <c r="J39" s="11">
        <v>0.94</v>
      </c>
      <c r="K39" s="98">
        <f>((0.94*$E39)+(2.7*$E40))/(SUM($E39:$E40))</f>
        <v>1.0602877697841726</v>
      </c>
      <c r="L39" s="44" t="s">
        <v>37</v>
      </c>
      <c r="M39" s="12" t="s">
        <v>66</v>
      </c>
      <c r="N39" s="98">
        <f>((0.02*$E39)+(0.83*$E40))/(SUM($E39:$E40))</f>
        <v>7.5359712230215814E-2</v>
      </c>
      <c r="O39" s="33"/>
    </row>
    <row r="40" spans="1:15" ht="13.8" customHeight="1" x14ac:dyDescent="0.3">
      <c r="A40" s="55"/>
      <c r="B40" s="5" t="s">
        <v>4</v>
      </c>
      <c r="C40" s="7" t="s">
        <v>65</v>
      </c>
      <c r="D40" s="29">
        <v>43446</v>
      </c>
      <c r="E40" s="56">
        <v>3.8E-3</v>
      </c>
      <c r="F40" s="6" t="s">
        <v>11</v>
      </c>
      <c r="G40" s="6" t="s">
        <v>11</v>
      </c>
      <c r="H40" s="2">
        <v>1.3</v>
      </c>
      <c r="I40" s="67">
        <v>1.4</v>
      </c>
      <c r="J40" s="2">
        <v>2.7</v>
      </c>
      <c r="K40" s="68"/>
      <c r="L40" s="42"/>
      <c r="M40" s="1">
        <v>0.83</v>
      </c>
      <c r="N40" s="68"/>
      <c r="O40" s="32"/>
    </row>
    <row r="41" spans="1:15" ht="12.75" customHeight="1" x14ac:dyDescent="0.3">
      <c r="A41" s="55"/>
      <c r="B41" s="5" t="s">
        <v>8</v>
      </c>
      <c r="C41" s="5" t="s">
        <v>10</v>
      </c>
      <c r="D41" s="29">
        <v>43446</v>
      </c>
      <c r="E41" s="70" t="s">
        <v>11</v>
      </c>
      <c r="F41" s="6" t="s">
        <v>11</v>
      </c>
      <c r="G41" s="6" t="s">
        <v>11</v>
      </c>
      <c r="H41" s="6" t="s">
        <v>11</v>
      </c>
      <c r="I41" s="6" t="s">
        <v>11</v>
      </c>
      <c r="J41" s="6" t="s">
        <v>11</v>
      </c>
      <c r="K41" s="68"/>
      <c r="L41" s="42"/>
      <c r="M41" s="6" t="s">
        <v>11</v>
      </c>
      <c r="N41" s="68"/>
      <c r="O41" s="32"/>
    </row>
    <row r="42" spans="1:15" ht="12.75" customHeight="1" thickBot="1" x14ac:dyDescent="0.35">
      <c r="A42" s="91"/>
      <c r="B42" s="35" t="s">
        <v>9</v>
      </c>
      <c r="C42" s="95" t="s">
        <v>10</v>
      </c>
      <c r="D42" s="30">
        <v>43446</v>
      </c>
      <c r="E42" s="113" t="s">
        <v>11</v>
      </c>
      <c r="F42" s="97" t="s">
        <v>11</v>
      </c>
      <c r="G42" s="97" t="s">
        <v>11</v>
      </c>
      <c r="H42" s="28" t="s">
        <v>11</v>
      </c>
      <c r="I42" s="28" t="s">
        <v>11</v>
      </c>
      <c r="J42" s="28" t="s">
        <v>11</v>
      </c>
      <c r="K42" s="102"/>
      <c r="L42" s="43"/>
      <c r="M42" s="28" t="s">
        <v>11</v>
      </c>
      <c r="N42" s="102"/>
      <c r="O42" s="35"/>
    </row>
    <row r="43" spans="1:15" ht="12.75" customHeight="1" x14ac:dyDescent="0.3">
      <c r="A43" s="19"/>
      <c r="C43" s="20"/>
      <c r="D43" s="21"/>
      <c r="E43" s="50"/>
      <c r="F43" s="22"/>
      <c r="G43" s="22"/>
      <c r="H43" s="23"/>
      <c r="I43" s="23"/>
      <c r="J43" s="23"/>
      <c r="K43" s="18"/>
      <c r="L43" s="18"/>
      <c r="M43" s="23"/>
      <c r="N43" s="18"/>
    </row>
    <row r="44" spans="1:15" x14ac:dyDescent="0.3">
      <c r="A44" s="13" t="s">
        <v>33</v>
      </c>
      <c r="C44" s="20"/>
      <c r="D44" s="21"/>
      <c r="E44" s="50"/>
      <c r="F44" s="22"/>
      <c r="G44" s="22"/>
      <c r="H44" s="23"/>
      <c r="I44" s="23"/>
      <c r="J44" s="23"/>
      <c r="K44" s="18"/>
      <c r="L44" s="18"/>
      <c r="M44" s="23"/>
      <c r="N44" s="18"/>
    </row>
    <row r="45" spans="1:15" s="14" customFormat="1" x14ac:dyDescent="0.3">
      <c r="A45" s="13" t="s">
        <v>12</v>
      </c>
      <c r="C45" s="13"/>
      <c r="D45" s="13"/>
      <c r="E45" s="51"/>
      <c r="F45" s="13"/>
      <c r="G45" s="13"/>
      <c r="H45" s="13"/>
      <c r="I45" s="13"/>
      <c r="J45" s="13"/>
    </row>
    <row r="46" spans="1:15" s="14" customFormat="1" x14ac:dyDescent="0.3">
      <c r="A46" s="13" t="s">
        <v>13</v>
      </c>
      <c r="C46" s="13"/>
      <c r="D46" s="13"/>
      <c r="E46" s="51"/>
      <c r="F46" s="13"/>
      <c r="G46" s="13"/>
      <c r="H46" s="13"/>
      <c r="I46" s="13"/>
      <c r="J46" s="15"/>
      <c r="K46" s="13"/>
      <c r="L46" s="13"/>
      <c r="M46" s="13"/>
      <c r="N46" s="13"/>
    </row>
    <row r="47" spans="1:15" s="14" customFormat="1" x14ac:dyDescent="0.3">
      <c r="A47" s="13" t="s">
        <v>14</v>
      </c>
      <c r="C47" s="13"/>
      <c r="D47" s="13"/>
      <c r="E47" s="51"/>
      <c r="F47" s="13"/>
      <c r="G47" s="13"/>
      <c r="H47" s="13"/>
      <c r="I47" s="13"/>
      <c r="J47" s="15"/>
      <c r="K47" s="15"/>
      <c r="L47" s="15"/>
      <c r="M47" s="15"/>
      <c r="N47" s="15"/>
    </row>
    <row r="48" spans="1:15" s="14" customFormat="1" x14ac:dyDescent="0.3">
      <c r="A48" s="13" t="s">
        <v>15</v>
      </c>
      <c r="C48" s="13"/>
      <c r="D48" s="13"/>
      <c r="E48" s="51"/>
      <c r="F48" s="13"/>
      <c r="G48" s="13"/>
      <c r="H48" s="13"/>
      <c r="I48" s="13"/>
      <c r="J48" s="15"/>
      <c r="K48" s="15"/>
      <c r="L48" s="15"/>
      <c r="M48" s="15"/>
      <c r="N48" s="15"/>
    </row>
    <row r="49" spans="1:14" s="14" customFormat="1" x14ac:dyDescent="0.3">
      <c r="A49" s="14" t="s">
        <v>31</v>
      </c>
      <c r="E49" s="52"/>
      <c r="K49" s="15"/>
      <c r="L49" s="15"/>
      <c r="M49" s="15"/>
      <c r="N49" s="15"/>
    </row>
    <row r="50" spans="1:14" s="14" customFormat="1" x14ac:dyDescent="0.3">
      <c r="A50" s="15" t="s">
        <v>16</v>
      </c>
      <c r="C50" s="15"/>
      <c r="D50" s="15"/>
      <c r="E50" s="53"/>
      <c r="F50" s="15"/>
      <c r="G50" s="15"/>
      <c r="H50" s="15"/>
      <c r="I50" s="15"/>
      <c r="J50" s="15"/>
    </row>
    <row r="51" spans="1:14" s="14" customFormat="1" x14ac:dyDescent="0.3">
      <c r="A51" s="15" t="s">
        <v>17</v>
      </c>
      <c r="C51" s="15"/>
      <c r="D51" s="15"/>
      <c r="E51" s="53"/>
      <c r="F51" s="15"/>
      <c r="G51" s="15"/>
      <c r="H51" s="15"/>
      <c r="I51" s="15"/>
      <c r="J51" s="15"/>
      <c r="K51" s="15"/>
      <c r="L51" s="15"/>
      <c r="M51" s="15"/>
      <c r="N51" s="15"/>
    </row>
    <row r="52" spans="1:14" s="14" customFormat="1" x14ac:dyDescent="0.3">
      <c r="A52" s="15" t="s">
        <v>18</v>
      </c>
      <c r="C52" s="15"/>
      <c r="D52" s="15"/>
      <c r="E52" s="53"/>
      <c r="F52" s="15"/>
      <c r="G52" s="15"/>
      <c r="H52" s="15"/>
      <c r="I52" s="15"/>
      <c r="J52" s="15"/>
      <c r="K52" s="15"/>
      <c r="L52" s="15"/>
      <c r="M52" s="15"/>
      <c r="N52" s="15"/>
    </row>
    <row r="53" spans="1:14" s="14" customFormat="1" x14ac:dyDescent="0.3">
      <c r="A53" s="4" t="s">
        <v>19</v>
      </c>
      <c r="C53" s="4"/>
      <c r="D53" s="4"/>
      <c r="E53" s="54"/>
      <c r="F53" s="16"/>
      <c r="G53" s="16"/>
      <c r="H53" s="16"/>
      <c r="I53" s="16"/>
      <c r="J53" s="15"/>
      <c r="K53" s="15"/>
      <c r="L53" s="15"/>
      <c r="M53" s="15"/>
      <c r="N53" s="15"/>
    </row>
    <row r="54" spans="1:14" s="14" customFormat="1" x14ac:dyDescent="0.3">
      <c r="A54" s="4" t="s">
        <v>35</v>
      </c>
      <c r="C54" s="4"/>
      <c r="D54" s="4"/>
      <c r="E54" s="54"/>
      <c r="F54" s="16"/>
      <c r="G54" s="16"/>
      <c r="H54" s="16"/>
      <c r="I54" s="16"/>
      <c r="J54" s="15"/>
      <c r="K54" s="15"/>
      <c r="L54" s="15"/>
      <c r="M54" s="15"/>
      <c r="N54" s="15"/>
    </row>
    <row r="55" spans="1:14" s="14" customFormat="1" x14ac:dyDescent="0.3">
      <c r="E55" s="52"/>
      <c r="K55" s="15"/>
      <c r="L55" s="15"/>
      <c r="M55" s="15"/>
      <c r="N55" s="15"/>
    </row>
    <row r="56" spans="1:14" s="14" customFormat="1" x14ac:dyDescent="0.3">
      <c r="A56" s="46" t="s">
        <v>20</v>
      </c>
      <c r="C56" s="46"/>
      <c r="E56" s="52"/>
    </row>
    <row r="57" spans="1:14" s="14" customFormat="1" x14ac:dyDescent="0.3">
      <c r="E57" s="52"/>
    </row>
  </sheetData>
  <mergeCells count="21">
    <mergeCell ref="O23:O26"/>
    <mergeCell ref="L27:L38"/>
    <mergeCell ref="L39:L42"/>
    <mergeCell ref="A23:A26"/>
    <mergeCell ref="K23:K26"/>
    <mergeCell ref="N23:N26"/>
    <mergeCell ref="A39:A42"/>
    <mergeCell ref="K39:K42"/>
    <mergeCell ref="N39:N42"/>
    <mergeCell ref="A27:A38"/>
    <mergeCell ref="K27:K38"/>
    <mergeCell ref="N27:N38"/>
    <mergeCell ref="A5:A8"/>
    <mergeCell ref="K5:K8"/>
    <mergeCell ref="N5:N8"/>
    <mergeCell ref="A13:A16"/>
    <mergeCell ref="K13:K16"/>
    <mergeCell ref="N13:N16"/>
    <mergeCell ref="A9:A12"/>
    <mergeCell ref="K9:K12"/>
    <mergeCell ref="N9:N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PVP_Outfall_ML_Jul2018-Dec2018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tsorensen</dc:creator>
  <cp:lastModifiedBy>jmak</cp:lastModifiedBy>
  <dcterms:created xsi:type="dcterms:W3CDTF">2016-10-25T16:12:35Z</dcterms:created>
  <dcterms:modified xsi:type="dcterms:W3CDTF">2019-06-14T21:24:15Z</dcterms:modified>
</cp:coreProperties>
</file>